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2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rha4115\AppData\Local\Temp\7\"/>
    </mc:Choice>
  </mc:AlternateContent>
  <bookViews>
    <workbookView xWindow="0" yWindow="0" windowWidth="28800" windowHeight="12300"/>
  </bookViews>
  <sheets>
    <sheet name="Мои данные" sheetId="1" r:id="rId1"/>
    <sheet name="Лист1" sheetId="2" r:id="rId2"/>
  </sheets>
  <definedNames>
    <definedName name="Print_Area" localSheetId="0">'Мои данные'!$A$1:$L$26</definedName>
    <definedName name="Print_Titles" localSheetId="0">'Мои данные'!$13:$13</definedName>
  </definedNames>
  <calcPr calcId="152511"/>
</workbook>
</file>

<file path=xl/calcChain.xml><?xml version="1.0" encoding="utf-8"?>
<calcChain xmlns="http://schemas.openxmlformats.org/spreadsheetml/2006/main">
  <c r="L17" i="1" l="1"/>
  <c r="L15" i="2" l="1"/>
  <c r="L16" i="2" s="1"/>
  <c r="L17" i="2" s="1"/>
  <c r="L19" i="2" s="1"/>
  <c r="L21" i="2" s="1"/>
  <c r="F15" i="2"/>
  <c r="L22" i="2" l="1"/>
  <c r="L23" i="2"/>
  <c r="L15" i="1"/>
  <c r="L19" i="1" l="1"/>
  <c r="L20" i="1" l="1"/>
  <c r="L21" i="1" s="1"/>
  <c r="F15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сметы&gt;</t>
        </r>
      </text>
    </comment>
    <comment ref="C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</t>
        </r>
      </text>
    </comment>
    <comment ref="F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1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ценах&gt;/1000, &lt;ИТОГО ПЗ по позиции для БИМ&gt;/1000) 
</t>
        </r>
      </text>
    </comment>
    <comment ref="A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=&lt;Прямые затраты (итоги)&gt;/1000</t>
        </r>
      </text>
    </comment>
    <comment ref="C24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comments2.xml><?xml version="1.0" encoding="utf-8"?>
<comments xmlns="http://schemas.openxmlformats.org/spreadsheetml/2006/main">
  <authors>
    <author>Сергей</author>
    <author>Alex</author>
    <author>Alex Sosedko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сметы&gt;</t>
        </r>
      </text>
    </comment>
    <comment ref="C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</t>
        </r>
      </text>
    </comment>
    <comment ref="F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1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ценах&gt;/1000, &lt;ИТОГО ПЗ по позиции для БИМ&gt;/1000) 
</t>
        </r>
      </text>
    </comment>
    <comment ref="A1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19" authorId="0" shapeId="0">
      <text>
        <r>
          <rPr>
            <sz val="8"/>
            <color indexed="81"/>
            <rFont val="Tahoma"/>
            <family val="2"/>
            <charset val="204"/>
          </rPr>
          <t xml:space="preserve"> =&lt;Прямые затраты (итоги)&gt;/1000</t>
        </r>
      </text>
    </comment>
    <comment ref="C2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sharedStrings.xml><?xml version="1.0" encoding="utf-8"?>
<sst xmlns="http://schemas.openxmlformats.org/spreadsheetml/2006/main" count="59" uniqueCount="34">
  <si>
    <t>№ пп</t>
  </si>
  <si>
    <t>Наименование организации заказчика</t>
  </si>
  <si>
    <t>Форма 2пс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</si>
  <si>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</si>
  <si>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</si>
  <si>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Расчет стоимости: (a+bx)*Kj или
(стоимость
строительно-монтажных
работ)*проц./ 100 или количество * цена</t>
  </si>
  <si>
    <t>Стоимость работ</t>
  </si>
  <si>
    <t>цены 2001</t>
  </si>
  <si>
    <t xml:space="preserve">  ВСЕГО по смете</t>
  </si>
  <si>
    <t>на проектные работы</t>
  </si>
  <si>
    <t>НДС 20%</t>
  </si>
  <si>
    <t>Итого затраты по смете в базовом уровне цен ИТОГО</t>
  </si>
  <si>
    <t xml:space="preserve">Архангельский филиал ПАО "Россети Северо-Запада"  </t>
  </si>
  <si>
    <t>Районный коэффициент</t>
  </si>
  <si>
    <t>Приказ Минстроя России от 1 октября 2021 года № 707/пр «Об утверждении Методики определения стоимости работ по подготовке проектной документации» п. 168, формула 9.1</t>
  </si>
  <si>
    <t>руб</t>
  </si>
  <si>
    <t>1,4*1,05</t>
  </si>
  <si>
    <t>ОУ СБЦП07-17-2 п.2.8.1.1</t>
  </si>
  <si>
    <t>Усложняющие факторы</t>
  </si>
  <si>
    <r>
      <t xml:space="preserve">СБЦП07-17-2
</t>
    </r>
    <r>
      <rPr>
        <sz val="11"/>
        <rFont val="Times New Romanr"/>
        <charset val="204"/>
      </rPr>
      <t xml:space="preserve"> "Коммунальные инженерные сети и сооружения (2012 г.)" Таб.17</t>
    </r>
  </si>
  <si>
    <t>Итоги по смете в ценах 3 кв. 2022 г</t>
  </si>
  <si>
    <t xml:space="preserve">письмо Минстроя РФ № 19281-ИФ/09 от 29.04.2022 (К=5,07) </t>
  </si>
  <si>
    <t>N_000-13-1-02.32-0007</t>
  </si>
  <si>
    <t>Кабельные линии напряжением до 35 кВ с интервалами протяженности: свыше  100 до 500 м.</t>
  </si>
  <si>
    <t xml:space="preserve">                                   КЛ-10кВ (длина 1х110 м)</t>
  </si>
  <si>
    <t>МУ п.3.4 разработка ПИР на реконструкцию</t>
  </si>
  <si>
    <t>23663,91*0,3161+23663,91*0,6838*1,2</t>
  </si>
  <si>
    <t>7763+42*110*1</t>
  </si>
  <si>
    <t>Проектирование. Реконструкция КЛ-10 кВ РП608-19-ТП710-01 в зоне строительства автомобильной дороги по ул.Ушинского на участке от пр.Мира до ул.Таёжная в городе Котласе Архангельской области  (АО "Котласское ДРСУ", договор ОЗУ-АРХ-00014-К/22 от 13.05.2022) (КЛ-10 кВ 0,110 км)</t>
  </si>
  <si>
    <t>СМЕТНЫЙ РАСЧЕТ</t>
  </si>
  <si>
    <t>Составил: Инженер 2 категории</t>
  </si>
  <si>
    <t>Г.Н.Никулина</t>
  </si>
  <si>
    <t>Понижающий коэффициент</t>
  </si>
  <si>
    <t>МУ СБЦП07-17-2
 "Коммунальные инженерные сети и сооружения (2012 г.)  п.2.26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</si>
</sst>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"/>
    <numFmt numFmtId="168" formatCode="#,##0.00000"/>
  </numFmts>
  <fonts count="15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rgb="FF000000"/>
      <name val="Arial Cyr"/>
    </font>
    <font>
      <sz val="10"/>
      <name val="Arial"/>
      <family val="2"/>
      <charset val="204"/>
    </font>
    <font>
      <sz val="12"/>
      <name val="Times New Romanr"/>
      <charset val="204"/>
    </font>
    <font>
      <b/>
      <sz val="14"/>
      <name val="Times New Romanr"/>
      <charset val="204"/>
    </font>
    <font>
      <b/>
      <sz val="12"/>
      <name val="Times New Romanr"/>
      <charset val="204"/>
    </font>
    <font>
      <sz val="10"/>
      <name val="Times New Romanr"/>
      <charset val="204"/>
    </font>
    <font>
      <b/>
      <sz val="10"/>
      <name val="Times New Romanr"/>
      <charset val="204"/>
    </font>
    <font>
      <sz val="11"/>
      <name val="Times New Romanr"/>
      <charset val="204"/>
    </font>
    <font>
      <sz val="11"/>
      <color theme="1"/>
      <name val="Times New Roman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  <xf numFmtId="0" fontId="7" fillId="0" borderId="0"/>
    <xf numFmtId="0" fontId="7" fillId="0" borderId="0"/>
  </cellStyleXfs>
  <cellXfs count="47">
    <xf numFmtId="0" fontId="0" fillId="0" borderId="0" xfId="0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vertical="top"/>
    </xf>
    <xf numFmtId="0" fontId="8" fillId="0" borderId="0" xfId="21" applyFont="1" applyBorder="1">
      <alignment horizontal="center"/>
    </xf>
    <xf numFmtId="0" fontId="10" fillId="0" borderId="0" xfId="21" applyFont="1" applyBorder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3" xfId="12" applyFont="1" applyBorder="1">
      <alignment horizontal="center" wrapText="1"/>
    </xf>
    <xf numFmtId="0" fontId="8" fillId="0" borderId="0" xfId="0" applyFont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164" fontId="8" fillId="0" borderId="0" xfId="0" applyNumberFormat="1" applyFont="1" applyAlignment="1">
      <alignment vertical="top" wrapText="1"/>
    </xf>
    <xf numFmtId="165" fontId="8" fillId="0" borderId="0" xfId="0" applyNumberFormat="1" applyFont="1"/>
    <xf numFmtId="0" fontId="8" fillId="0" borderId="0" xfId="22" applyFont="1">
      <alignment horizontal="left" vertical="top"/>
    </xf>
    <xf numFmtId="4" fontId="8" fillId="0" borderId="1" xfId="0" applyNumberFormat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right" vertical="top" wrapText="1"/>
    </xf>
    <xf numFmtId="4" fontId="8" fillId="0" borderId="1" xfId="5" applyNumberFormat="1" applyFont="1" applyBorder="1" applyAlignment="1">
      <alignment horizontal="right" vertical="top" wrapText="1"/>
    </xf>
    <xf numFmtId="4" fontId="8" fillId="2" borderId="1" xfId="5" applyNumberFormat="1" applyFont="1" applyFill="1" applyBorder="1" applyAlignment="1">
      <alignment horizontal="right" vertical="top" wrapText="1"/>
    </xf>
    <xf numFmtId="0" fontId="13" fillId="0" borderId="7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14" fillId="0" borderId="0" xfId="0" applyFont="1"/>
    <xf numFmtId="0" fontId="14" fillId="0" borderId="1" xfId="0" applyFont="1" applyBorder="1"/>
    <xf numFmtId="4" fontId="13" fillId="0" borderId="1" xfId="5" applyNumberFormat="1" applyFont="1" applyBorder="1" applyAlignment="1">
      <alignment horizontal="right" vertical="top" wrapText="1"/>
    </xf>
    <xf numFmtId="0" fontId="13" fillId="0" borderId="0" xfId="0" applyFont="1" applyAlignment="1">
      <alignment vertical="top" wrapText="1"/>
    </xf>
    <xf numFmtId="0" fontId="13" fillId="0" borderId="0" xfId="0" applyFont="1"/>
    <xf numFmtId="4" fontId="14" fillId="0" borderId="1" xfId="0" applyNumberFormat="1" applyFont="1" applyBorder="1"/>
    <xf numFmtId="0" fontId="13" fillId="0" borderId="1" xfId="22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NumberFormat="1" applyFont="1" applyBorder="1" applyAlignment="1">
      <alignment horizontal="right" vertical="top" wrapText="1"/>
    </xf>
    <xf numFmtId="0" fontId="10" fillId="0" borderId="0" xfId="21" applyFont="1" applyBorder="1" applyAlignment="1">
      <alignment horizontal="left" wrapText="1"/>
    </xf>
    <xf numFmtId="0" fontId="9" fillId="0" borderId="0" xfId="21" applyFont="1">
      <alignment horizontal="center"/>
    </xf>
    <xf numFmtId="0" fontId="8" fillId="0" borderId="0" xfId="0" applyFont="1" applyAlignment="1">
      <alignment horizontal="center"/>
    </xf>
    <xf numFmtId="0" fontId="10" fillId="0" borderId="2" xfId="21" applyFont="1" applyBorder="1" applyAlignment="1">
      <alignment horizontal="center" vertical="top" wrapText="1"/>
    </xf>
    <xf numFmtId="0" fontId="8" fillId="0" borderId="2" xfId="21" applyFont="1" applyBorder="1" applyAlignment="1">
      <alignment horizontal="left" vertical="top" wrapText="1"/>
    </xf>
    <xf numFmtId="0" fontId="8" fillId="0" borderId="0" xfId="21" applyFont="1" applyBorder="1" applyAlignment="1">
      <alignment horizontal="left" vertical="top" wrapText="1"/>
    </xf>
    <xf numFmtId="0" fontId="8" fillId="0" borderId="1" xfId="5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0" fillId="0" borderId="1" xfId="5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13" fillId="0" borderId="4" xfId="5" applyFont="1" applyBorder="1" applyAlignment="1">
      <alignment horizontal="left" vertical="top" wrapText="1"/>
    </xf>
    <xf numFmtId="0" fontId="13" fillId="0" borderId="5" xfId="5" applyFont="1" applyBorder="1" applyAlignment="1">
      <alignment horizontal="left" vertical="top" wrapText="1"/>
    </xf>
    <xf numFmtId="0" fontId="13" fillId="0" borderId="6" xfId="5" applyFont="1" applyBorder="1" applyAlignment="1">
      <alignment horizontal="left" vertical="top" wrapText="1"/>
    </xf>
    <xf numFmtId="168" fontId="8" fillId="2" borderId="1" xfId="5" applyNumberFormat="1" applyFont="1" applyFill="1" applyBorder="1" applyAlignment="1">
      <alignment horizontal="right" vertical="top" wrapText="1"/>
    </xf>
    <xf numFmtId="168" fontId="8" fillId="0" borderId="1" xfId="5" applyNumberFormat="1" applyFont="1" applyBorder="1" applyAlignment="1">
      <alignment horizontal="right" vertical="top" wrapText="1"/>
    </xf>
  </cellXfs>
  <cellStyles count="26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Обычный 2 11" xfId="24"/>
    <cellStyle name="Обычный 2 2 2" xfId="25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11</xdr:row>
          <xdr:rowOff>1104900</xdr:rowOff>
        </xdr:from>
        <xdr:to>
          <xdr:col>1</xdr:col>
          <xdr:colOff>1209675</xdr:colOff>
          <xdr:row>11</xdr:row>
          <xdr:rowOff>1352550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11</xdr:row>
          <xdr:rowOff>1104900</xdr:rowOff>
        </xdr:from>
        <xdr:to>
          <xdr:col>1</xdr:col>
          <xdr:colOff>1209675</xdr:colOff>
          <xdr:row>11</xdr:row>
          <xdr:rowOff>1352550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showGridLines="0" tabSelected="1" topLeftCell="A4" zoomScaleNormal="100" workbookViewId="0">
      <selection activeCell="L21" sqref="L21"/>
    </sheetView>
  </sheetViews>
  <sheetFormatPr defaultRowHeight="15.75" outlineLevelRow="1"/>
  <cols>
    <col min="1" max="1" width="9.140625" style="1"/>
    <col min="2" max="2" width="50.42578125" style="1" customWidth="1"/>
    <col min="3" max="3" width="41.42578125" style="1" customWidth="1"/>
    <col min="4" max="4" width="21.7109375" style="1" customWidth="1"/>
    <col min="5" max="10" width="22.140625" style="1" hidden="1" customWidth="1"/>
    <col min="11" max="11" width="73.7109375" style="1" hidden="1" customWidth="1"/>
    <col min="12" max="12" width="16" style="1" customWidth="1"/>
    <col min="13" max="13" width="9.140625" style="1" customWidth="1"/>
    <col min="14" max="14" width="24.140625" style="1" customWidth="1"/>
    <col min="15" max="15" width="9.140625" style="1" customWidth="1"/>
    <col min="16" max="16384" width="9.140625" style="1"/>
  </cols>
  <sheetData>
    <row r="1" spans="1:17">
      <c r="A1" s="31" t="s">
        <v>22</v>
      </c>
      <c r="B1" s="31"/>
      <c r="C1" s="31"/>
      <c r="D1" s="31"/>
      <c r="L1" s="2" t="s">
        <v>2</v>
      </c>
    </row>
    <row r="2" spans="1:17">
      <c r="A2" s="36"/>
      <c r="B2" s="36"/>
      <c r="C2" s="36"/>
      <c r="D2" s="36"/>
    </row>
    <row r="3" spans="1:17" ht="18.75">
      <c r="A3" s="32" t="s">
        <v>29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1:17">
      <c r="A4" s="33" t="s">
        <v>9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</row>
    <row r="7" spans="1:17" ht="53.25" customHeight="1">
      <c r="A7" s="34" t="s">
        <v>28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</row>
    <row r="9" spans="1:17">
      <c r="C9" s="3"/>
      <c r="D9" s="3"/>
      <c r="E9" s="3"/>
      <c r="F9" s="3"/>
      <c r="G9" s="3"/>
      <c r="H9" s="3"/>
      <c r="I9" s="3"/>
      <c r="J9" s="3"/>
      <c r="K9" s="3"/>
      <c r="L9" s="3"/>
    </row>
    <row r="10" spans="1:17">
      <c r="A10" s="4" t="s">
        <v>1</v>
      </c>
      <c r="C10" s="35" t="s">
        <v>12</v>
      </c>
      <c r="D10" s="35"/>
      <c r="E10" s="35"/>
      <c r="F10" s="35"/>
      <c r="G10" s="35"/>
      <c r="H10" s="35"/>
      <c r="I10" s="35"/>
      <c r="J10" s="35"/>
      <c r="K10" s="35"/>
      <c r="L10" s="35"/>
    </row>
    <row r="11" spans="1:17">
      <c r="C11" s="5"/>
      <c r="D11" s="5"/>
      <c r="E11" s="5"/>
      <c r="F11" s="5"/>
      <c r="G11" s="5"/>
      <c r="H11" s="5"/>
      <c r="I11" s="5"/>
      <c r="J11" s="5"/>
      <c r="K11" s="5"/>
      <c r="L11" s="6" t="s">
        <v>15</v>
      </c>
    </row>
    <row r="12" spans="1:17" s="8" customFormat="1" ht="121.5" customHeight="1">
      <c r="A12" s="7" t="s">
        <v>0</v>
      </c>
      <c r="B12" s="7" t="s">
        <v>3</v>
      </c>
      <c r="C12" s="7" t="s">
        <v>4</v>
      </c>
      <c r="D12" s="7" t="s">
        <v>5</v>
      </c>
      <c r="E12" s="7"/>
      <c r="F12" s="7"/>
      <c r="G12" s="7"/>
      <c r="H12" s="7"/>
      <c r="I12" s="7"/>
      <c r="J12" s="7"/>
      <c r="K12" s="7"/>
      <c r="L12" s="7" t="s">
        <v>6</v>
      </c>
    </row>
    <row r="13" spans="1:17">
      <c r="A13" s="9">
        <v>1</v>
      </c>
      <c r="B13" s="9">
        <v>2</v>
      </c>
      <c r="C13" s="9">
        <v>3</v>
      </c>
      <c r="D13" s="9">
        <v>4</v>
      </c>
      <c r="E13" s="9"/>
      <c r="F13" s="9"/>
      <c r="G13" s="9"/>
      <c r="H13" s="9"/>
      <c r="I13" s="9"/>
      <c r="J13" s="9"/>
      <c r="K13" s="9"/>
      <c r="L13" s="9">
        <v>5</v>
      </c>
    </row>
    <row r="14" spans="1:17" s="4" customFormat="1" ht="21" customHeight="1">
      <c r="A14" s="41" t="s">
        <v>24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10"/>
      <c r="N14" s="10"/>
      <c r="O14" s="10"/>
      <c r="P14" s="10"/>
      <c r="Q14" s="10"/>
    </row>
    <row r="15" spans="1:17" ht="47.25">
      <c r="A15" s="11">
        <v>1</v>
      </c>
      <c r="B15" s="12" t="s">
        <v>23</v>
      </c>
      <c r="C15" s="12" t="s">
        <v>19</v>
      </c>
      <c r="D15" s="16" t="s">
        <v>27</v>
      </c>
      <c r="E15" s="16">
        <v>1</v>
      </c>
      <c r="F15" s="16" t="str">
        <f ca="1">IF(INDIRECT("J" &amp; ROW())="текущие цены", IF(INDIRECT("G" &amp; ROW())="", "0", "0"), IF(INDIRECT("G" &amp; ROW())="", "7763","7763"))</f>
        <v>7763</v>
      </c>
      <c r="G15" s="16"/>
      <c r="H15" s="16"/>
      <c r="I15" s="16"/>
      <c r="J15" s="16" t="s">
        <v>7</v>
      </c>
      <c r="K15" s="16"/>
      <c r="L15" s="17">
        <f>7763+42*110</f>
        <v>12383</v>
      </c>
      <c r="M15" s="10"/>
      <c r="N15" s="10"/>
      <c r="O15" s="10"/>
      <c r="P15" s="10"/>
      <c r="Q15" s="10"/>
    </row>
    <row r="16" spans="1:17" s="22" customFormat="1" ht="45" outlineLevel="1">
      <c r="A16" s="20">
        <v>2</v>
      </c>
      <c r="B16" s="21" t="s">
        <v>32</v>
      </c>
      <c r="C16" s="28" t="s">
        <v>33</v>
      </c>
      <c r="D16" s="29">
        <v>0.65329127105386597</v>
      </c>
      <c r="E16" s="30"/>
      <c r="L16" s="23"/>
    </row>
    <row r="17" spans="1:17">
      <c r="A17" s="37" t="s">
        <v>11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18">
        <f>L15*0.653291271053866</f>
        <v>8089.7058094600225</v>
      </c>
      <c r="M17" s="10"/>
      <c r="N17" s="10"/>
      <c r="O17" s="10"/>
      <c r="P17" s="10"/>
      <c r="Q17" s="10"/>
    </row>
    <row r="18" spans="1:17" s="26" customFormat="1" ht="15">
      <c r="A18" s="42" t="s">
        <v>21</v>
      </c>
      <c r="B18" s="43"/>
      <c r="C18" s="43"/>
      <c r="D18" s="44"/>
      <c r="E18" s="21"/>
      <c r="F18" s="21"/>
      <c r="G18" s="21"/>
      <c r="H18" s="21"/>
      <c r="I18" s="21"/>
      <c r="J18" s="21"/>
      <c r="K18" s="21"/>
      <c r="L18" s="24">
        <v>5.07</v>
      </c>
      <c r="M18" s="25"/>
      <c r="N18" s="25"/>
      <c r="O18" s="25"/>
      <c r="P18" s="25"/>
      <c r="Q18" s="25"/>
    </row>
    <row r="19" spans="1:17">
      <c r="A19" s="39" t="s">
        <v>20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5">
        <f>L17*L18</f>
        <v>41014.808453962316</v>
      </c>
      <c r="M19" s="10"/>
      <c r="N19" s="13"/>
      <c r="O19" s="10"/>
      <c r="P19" s="10"/>
      <c r="Q19" s="10"/>
    </row>
    <row r="20" spans="1:17">
      <c r="A20" s="37" t="s">
        <v>10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46">
        <f>L19*20%</f>
        <v>8202.9616907924628</v>
      </c>
      <c r="M20" s="10"/>
      <c r="N20" s="10"/>
      <c r="O20" s="10"/>
      <c r="P20" s="10"/>
      <c r="Q20" s="10"/>
    </row>
    <row r="21" spans="1:17">
      <c r="A21" s="39" t="s">
        <v>8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5">
        <f>L19+L20</f>
        <v>49217.770144754781</v>
      </c>
      <c r="M21" s="10"/>
      <c r="N21" s="10"/>
      <c r="O21" s="10"/>
      <c r="P21" s="10"/>
      <c r="Q21" s="10"/>
    </row>
    <row r="22" spans="1:17">
      <c r="L22" s="14"/>
      <c r="M22" s="4"/>
      <c r="N22" s="4"/>
      <c r="O22" s="4"/>
      <c r="P22" s="4"/>
      <c r="Q22" s="4"/>
    </row>
    <row r="23" spans="1:17">
      <c r="B23" s="1" t="s">
        <v>30</v>
      </c>
      <c r="C23" s="1" t="s">
        <v>31</v>
      </c>
    </row>
    <row r="24" spans="1:17">
      <c r="C24" s="15"/>
    </row>
  </sheetData>
  <mergeCells count="12">
    <mergeCell ref="A17:K17"/>
    <mergeCell ref="A20:K20"/>
    <mergeCell ref="A21:K21"/>
    <mergeCell ref="A19:K19"/>
    <mergeCell ref="A14:L14"/>
    <mergeCell ref="A18:D18"/>
    <mergeCell ref="A1:D1"/>
    <mergeCell ref="A3:L3"/>
    <mergeCell ref="A4:L4"/>
    <mergeCell ref="A7:L7"/>
    <mergeCell ref="C10:L10"/>
    <mergeCell ref="A2:D2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66" fitToHeight="30000" orientation="portrait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95250</xdr:colOff>
                    <xdr:row>11</xdr:row>
                    <xdr:rowOff>1104900</xdr:rowOff>
                  </from>
                  <to>
                    <xdr:col>1</xdr:col>
                    <xdr:colOff>1209675</xdr:colOff>
                    <xdr:row>11</xdr:row>
                    <xdr:rowOff>1352550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6"/>
  <sheetViews>
    <sheetView workbookViewId="0">
      <selection activeCell="C12" sqref="C12"/>
    </sheetView>
  </sheetViews>
  <sheetFormatPr defaultRowHeight="15.75" outlineLevelRow="1"/>
  <cols>
    <col min="1" max="1" width="9.140625" style="1"/>
    <col min="2" max="2" width="50.42578125" style="1" customWidth="1"/>
    <col min="3" max="3" width="41.42578125" style="1" customWidth="1"/>
    <col min="4" max="4" width="21.7109375" style="1" customWidth="1"/>
    <col min="5" max="10" width="22.140625" style="1" hidden="1" customWidth="1"/>
    <col min="11" max="11" width="73.7109375" style="1" hidden="1" customWidth="1"/>
    <col min="12" max="12" width="16" style="1" customWidth="1"/>
    <col min="13" max="13" width="9.140625" style="1" customWidth="1"/>
    <col min="14" max="14" width="24.140625" style="1" customWidth="1"/>
    <col min="15" max="15" width="9.140625" style="1" customWidth="1"/>
    <col min="16" max="16384" width="9.140625" style="1"/>
  </cols>
  <sheetData>
    <row r="1" spans="1:17">
      <c r="A1" s="31" t="s">
        <v>22</v>
      </c>
      <c r="B1" s="31"/>
      <c r="C1" s="31"/>
      <c r="D1" s="31"/>
      <c r="L1" s="2" t="s">
        <v>2</v>
      </c>
    </row>
    <row r="2" spans="1:17">
      <c r="A2" s="36"/>
      <c r="B2" s="36"/>
      <c r="C2" s="36"/>
      <c r="D2" s="36"/>
    </row>
    <row r="3" spans="1:17" ht="18.75">
      <c r="A3" s="32" t="s">
        <v>29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1:17">
      <c r="A4" s="33" t="s">
        <v>9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</row>
    <row r="7" spans="1:17" ht="53.25" customHeight="1">
      <c r="A7" s="34" t="s">
        <v>28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</row>
    <row r="9" spans="1:17">
      <c r="C9" s="3"/>
      <c r="D9" s="3"/>
      <c r="E9" s="3"/>
      <c r="F9" s="3"/>
      <c r="G9" s="3"/>
      <c r="H9" s="3"/>
      <c r="I9" s="3"/>
      <c r="J9" s="3"/>
      <c r="K9" s="3"/>
      <c r="L9" s="3"/>
    </row>
    <row r="10" spans="1:17">
      <c r="A10" s="4" t="s">
        <v>1</v>
      </c>
      <c r="C10" s="35" t="s">
        <v>12</v>
      </c>
      <c r="D10" s="35"/>
      <c r="E10" s="35"/>
      <c r="F10" s="35"/>
      <c r="G10" s="35"/>
      <c r="H10" s="35"/>
      <c r="I10" s="35"/>
      <c r="J10" s="35"/>
      <c r="K10" s="35"/>
      <c r="L10" s="35"/>
    </row>
    <row r="11" spans="1:17">
      <c r="C11" s="5"/>
      <c r="D11" s="5"/>
      <c r="E11" s="5"/>
      <c r="F11" s="5"/>
      <c r="G11" s="5"/>
      <c r="H11" s="5"/>
      <c r="I11" s="5"/>
      <c r="J11" s="5"/>
      <c r="K11" s="5"/>
      <c r="L11" s="6" t="s">
        <v>15</v>
      </c>
    </row>
    <row r="12" spans="1:17" s="8" customFormat="1" ht="121.5" customHeight="1">
      <c r="A12" s="7" t="s">
        <v>0</v>
      </c>
      <c r="B12" s="7" t="s">
        <v>3</v>
      </c>
      <c r="C12" s="7" t="s">
        <v>4</v>
      </c>
      <c r="D12" s="7" t="s">
        <v>5</v>
      </c>
      <c r="E12" s="7"/>
      <c r="F12" s="7"/>
      <c r="G12" s="7"/>
      <c r="H12" s="7"/>
      <c r="I12" s="7"/>
      <c r="J12" s="7"/>
      <c r="K12" s="7"/>
      <c r="L12" s="7" t="s">
        <v>6</v>
      </c>
    </row>
    <row r="13" spans="1:17">
      <c r="A13" s="9">
        <v>1</v>
      </c>
      <c r="B13" s="9">
        <v>2</v>
      </c>
      <c r="C13" s="9">
        <v>3</v>
      </c>
      <c r="D13" s="9">
        <v>4</v>
      </c>
      <c r="E13" s="9"/>
      <c r="F13" s="9"/>
      <c r="G13" s="9"/>
      <c r="H13" s="9"/>
      <c r="I13" s="9"/>
      <c r="J13" s="9"/>
      <c r="K13" s="9"/>
      <c r="L13" s="9">
        <v>5</v>
      </c>
    </row>
    <row r="14" spans="1:17" s="4" customFormat="1" ht="21" customHeight="1">
      <c r="A14" s="41" t="s">
        <v>24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10"/>
      <c r="N14" s="10"/>
      <c r="O14" s="10"/>
      <c r="P14" s="10"/>
      <c r="Q14" s="10"/>
    </row>
    <row r="15" spans="1:17" ht="47.25">
      <c r="A15" s="11">
        <v>1</v>
      </c>
      <c r="B15" s="12" t="s">
        <v>23</v>
      </c>
      <c r="C15" s="12" t="s">
        <v>19</v>
      </c>
      <c r="D15" s="16" t="s">
        <v>27</v>
      </c>
      <c r="E15" s="16">
        <v>1</v>
      </c>
      <c r="F15" s="16" t="str">
        <f ca="1">IF(INDIRECT("J" &amp; ROW())="текущие цены", IF(INDIRECT("G" &amp; ROW())="", "0", "0"), IF(INDIRECT("G" &amp; ROW())="", "7763","7763"))</f>
        <v>7763</v>
      </c>
      <c r="G15" s="16"/>
      <c r="H15" s="16"/>
      <c r="I15" s="16"/>
      <c r="J15" s="16" t="s">
        <v>7</v>
      </c>
      <c r="K15" s="16"/>
      <c r="L15" s="17">
        <f>7763+42*110</f>
        <v>12383</v>
      </c>
      <c r="M15" s="10"/>
      <c r="N15" s="10"/>
      <c r="O15" s="10"/>
      <c r="P15" s="10"/>
      <c r="Q15" s="10"/>
    </row>
    <row r="16" spans="1:17" s="22" customFormat="1" ht="15" outlineLevel="1">
      <c r="A16" s="20">
        <v>2</v>
      </c>
      <c r="B16" s="21" t="s">
        <v>18</v>
      </c>
      <c r="C16" s="28" t="s">
        <v>17</v>
      </c>
      <c r="D16" s="29" t="s">
        <v>16</v>
      </c>
      <c r="E16" s="30"/>
      <c r="L16" s="27">
        <f>L15*1.4*1.05</f>
        <v>18203.009999999998</v>
      </c>
    </row>
    <row r="17" spans="1:17" s="22" customFormat="1" ht="30" outlineLevel="1">
      <c r="A17" s="20"/>
      <c r="B17" s="21"/>
      <c r="C17" s="28" t="s">
        <v>25</v>
      </c>
      <c r="D17" s="29">
        <v>1.3</v>
      </c>
      <c r="E17" s="30"/>
      <c r="L17" s="27">
        <f>L16*1.3</f>
        <v>23663.913</v>
      </c>
    </row>
    <row r="18" spans="1:17" s="22" customFormat="1" ht="75" outlineLevel="1">
      <c r="A18" s="20">
        <v>3</v>
      </c>
      <c r="B18" s="21" t="s">
        <v>13</v>
      </c>
      <c r="C18" s="28" t="s">
        <v>14</v>
      </c>
      <c r="D18" s="29" t="s">
        <v>26</v>
      </c>
      <c r="E18" s="30"/>
      <c r="L18" s="23"/>
    </row>
    <row r="19" spans="1:17">
      <c r="A19" s="37" t="s">
        <v>11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18">
        <f>L17*0.3161+L17*0.6838*1.2</f>
        <v>26897.823350579998</v>
      </c>
      <c r="M19" s="10"/>
      <c r="N19" s="10"/>
      <c r="O19" s="10"/>
      <c r="P19" s="10"/>
      <c r="Q19" s="10"/>
    </row>
    <row r="20" spans="1:17" s="26" customFormat="1" ht="15">
      <c r="A20" s="42" t="s">
        <v>21</v>
      </c>
      <c r="B20" s="43"/>
      <c r="C20" s="43"/>
      <c r="D20" s="44"/>
      <c r="E20" s="21"/>
      <c r="F20" s="21"/>
      <c r="G20" s="21"/>
      <c r="H20" s="21"/>
      <c r="I20" s="21"/>
      <c r="J20" s="21"/>
      <c r="K20" s="21"/>
      <c r="L20" s="24">
        <v>5.07</v>
      </c>
      <c r="M20" s="25"/>
      <c r="N20" s="25"/>
      <c r="O20" s="25"/>
      <c r="P20" s="25"/>
      <c r="Q20" s="25"/>
    </row>
    <row r="21" spans="1:17">
      <c r="A21" s="39" t="s">
        <v>20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19">
        <f>L19*L20</f>
        <v>136371.96438744059</v>
      </c>
      <c r="M21" s="10"/>
      <c r="N21" s="13"/>
      <c r="O21" s="10"/>
      <c r="P21" s="10"/>
      <c r="Q21" s="10"/>
    </row>
    <row r="22" spans="1:17">
      <c r="A22" s="37" t="s">
        <v>10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18">
        <f>L21*20%</f>
        <v>27274.392877488121</v>
      </c>
      <c r="M22" s="10"/>
      <c r="N22" s="10"/>
      <c r="O22" s="10"/>
      <c r="P22" s="10"/>
      <c r="Q22" s="10"/>
    </row>
    <row r="23" spans="1:17">
      <c r="A23" s="39" t="s">
        <v>8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19">
        <f>L21+L22</f>
        <v>163646.35726492869</v>
      </c>
      <c r="M23" s="10"/>
      <c r="N23" s="10"/>
      <c r="O23" s="10"/>
      <c r="P23" s="10"/>
      <c r="Q23" s="10"/>
    </row>
    <row r="24" spans="1:17">
      <c r="L24" s="14"/>
      <c r="M24" s="4"/>
      <c r="N24" s="4"/>
      <c r="O24" s="4"/>
      <c r="P24" s="4"/>
      <c r="Q24" s="4"/>
    </row>
    <row r="25" spans="1:17">
      <c r="B25" s="1" t="s">
        <v>30</v>
      </c>
      <c r="C25" s="1" t="s">
        <v>31</v>
      </c>
    </row>
    <row r="26" spans="1:17">
      <c r="C26" s="15"/>
    </row>
  </sheetData>
  <mergeCells count="12">
    <mergeCell ref="A23:K23"/>
    <mergeCell ref="A1:D1"/>
    <mergeCell ref="A2:D2"/>
    <mergeCell ref="A3:L3"/>
    <mergeCell ref="A4:L4"/>
    <mergeCell ref="A7:L7"/>
    <mergeCell ref="C10:L10"/>
    <mergeCell ref="A14:L14"/>
    <mergeCell ref="A19:K19"/>
    <mergeCell ref="A20:D20"/>
    <mergeCell ref="A21:K21"/>
    <mergeCell ref="A22:K22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Button 1">
              <controlPr defaultSize="0" print="0" autoFill="0" autoPict="0" macro="[0]!Лист1.CollapseRows">
                <anchor moveWithCells="1" sizeWithCells="1">
                  <from>
                    <xdr:col>1</xdr:col>
                    <xdr:colOff>95250</xdr:colOff>
                    <xdr:row>11</xdr:row>
                    <xdr:rowOff>1104900</xdr:rowOff>
                  </from>
                  <to>
                    <xdr:col>1</xdr:col>
                    <xdr:colOff>1209675</xdr:colOff>
                    <xdr:row>11</xdr:row>
                    <xdr:rowOff>1352550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Лист1</vt:lpstr>
      <vt:lpstr>'Мои данные'!Print_Area</vt:lpstr>
      <vt:lpstr>'Мои данные'!Print_Titles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Калинич</dc:creator>
  <dc:description>27.04.2009</dc:description>
  <cp:lastModifiedBy>Чижова Анастасия Николаевна</cp:lastModifiedBy>
  <cp:lastPrinted>2020-12-29T10:22:46Z</cp:lastPrinted>
  <dcterms:created xsi:type="dcterms:W3CDTF">2007-02-21T08:42:24Z</dcterms:created>
  <dcterms:modified xsi:type="dcterms:W3CDTF">2022-12-28T07:45:53Z</dcterms:modified>
</cp:coreProperties>
</file>